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4" i="1" l="1"/>
  <c r="D52" i="1"/>
  <c r="D51" i="1"/>
  <c r="C34" i="1" l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27" i="1"/>
  <c r="D28" i="1"/>
  <c r="D29" i="1"/>
  <c r="D30" i="1"/>
  <c r="D26" i="1"/>
  <c r="D25" i="1"/>
  <c r="C42" i="1"/>
  <c r="C41" i="1"/>
  <c r="C40" i="1"/>
  <c r="C39" i="1"/>
  <c r="C38" i="1"/>
  <c r="C37" i="1"/>
  <c r="C36" i="1"/>
  <c r="C35" i="1"/>
  <c r="C31" i="1"/>
  <c r="C27" i="1"/>
  <c r="C28" i="1"/>
  <c r="C29" i="1"/>
  <c r="C30" i="1"/>
  <c r="C25" i="1"/>
  <c r="C26" i="1"/>
  <c r="B42" i="1"/>
  <c r="B41" i="1"/>
  <c r="B40" i="1"/>
  <c r="B39" i="1"/>
  <c r="B38" i="1"/>
  <c r="B37" i="1"/>
  <c r="B36" i="1"/>
  <c r="B35" i="1"/>
  <c r="B34" i="1"/>
  <c r="B31" i="1"/>
  <c r="B27" i="1"/>
  <c r="B28" i="1"/>
  <c r="B29" i="1"/>
  <c r="B30" i="1"/>
  <c r="B26" i="1"/>
  <c r="B25" i="1"/>
  <c r="E43" i="1"/>
  <c r="C43" i="1"/>
  <c r="B43" i="1"/>
  <c r="E42" i="1"/>
  <c r="E41" i="1"/>
  <c r="E40" i="1"/>
  <c r="E39" i="1"/>
  <c r="E38" i="1"/>
  <c r="E37" i="1"/>
  <c r="E36" i="1"/>
  <c r="E35" i="1"/>
  <c r="E34" i="1"/>
  <c r="E33" i="1"/>
  <c r="C33" i="1"/>
  <c r="B33" i="1"/>
  <c r="E32" i="1"/>
  <c r="C32" i="1"/>
  <c r="B32" i="1"/>
  <c r="E31" i="1"/>
  <c r="E30" i="1"/>
  <c r="E29" i="1"/>
  <c r="E28" i="1"/>
  <c r="E27" i="1"/>
  <c r="E26" i="1"/>
  <c r="E44" i="1" s="1"/>
  <c r="D21" i="1"/>
  <c r="D20" i="1"/>
  <c r="C21" i="1"/>
  <c r="E21" i="1"/>
  <c r="B21" i="1"/>
  <c r="B11" i="1"/>
  <c r="E3" i="1"/>
  <c r="D6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D19" i="1"/>
  <c r="D18" i="1"/>
  <c r="D17" i="1"/>
  <c r="D16" i="1"/>
  <c r="D15" i="1"/>
  <c r="D14" i="1"/>
  <c r="D13" i="1"/>
  <c r="D12" i="1"/>
  <c r="D11" i="1"/>
  <c r="D10" i="1"/>
  <c r="D9" i="1"/>
  <c r="D8" i="1"/>
  <c r="C11" i="1"/>
  <c r="E20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D7" i="1"/>
  <c r="B4" i="1"/>
  <c r="C4" i="1"/>
  <c r="B5" i="1"/>
  <c r="C5" i="1"/>
  <c r="C3" i="1"/>
  <c r="B3" i="1"/>
  <c r="D4" i="1"/>
  <c r="D5" i="1"/>
  <c r="C6" i="1"/>
  <c r="C7" i="1"/>
  <c r="C8" i="1"/>
  <c r="C9" i="1"/>
  <c r="C10" i="1"/>
  <c r="B6" i="1"/>
  <c r="B7" i="1"/>
  <c r="B8" i="1"/>
  <c r="B9" i="1"/>
  <c r="B10" i="1"/>
  <c r="D3" i="1"/>
  <c r="I3" i="1"/>
  <c r="I4" i="1"/>
  <c r="I2" i="1"/>
  <c r="D44" i="1" l="1"/>
  <c r="C44" i="1"/>
  <c r="B44" i="1"/>
</calcChain>
</file>

<file path=xl/sharedStrings.xml><?xml version="1.0" encoding="utf-8"?>
<sst xmlns="http://schemas.openxmlformats.org/spreadsheetml/2006/main" count="28" uniqueCount="19">
  <si>
    <t>Year</t>
  </si>
  <si>
    <t>Prius</t>
  </si>
  <si>
    <t>Camry H</t>
  </si>
  <si>
    <t>Camry SE</t>
  </si>
  <si>
    <t>Camry Lease</t>
  </si>
  <si>
    <t>Mileage</t>
  </si>
  <si>
    <t>Yearly Cost</t>
  </si>
  <si>
    <t xml:space="preserve"> =1.85*18000/H2</t>
  </si>
  <si>
    <t>PW =</t>
  </si>
  <si>
    <t>Q5.</t>
  </si>
  <si>
    <t>Initial Cost</t>
  </si>
  <si>
    <t>Upgrade</t>
  </si>
  <si>
    <t>Special Project</t>
  </si>
  <si>
    <t>in 20 years</t>
  </si>
  <si>
    <t>every 10 yrs.</t>
  </si>
  <si>
    <t>Init. Cost + Special Project =</t>
  </si>
  <si>
    <t>PW (upgrade + annual cost) =</t>
  </si>
  <si>
    <t>CC =</t>
  </si>
  <si>
    <t>assume same interest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</si>
</sst>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1" xfId="0" applyBorder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zoomScale="120" zoomScaleNormal="120" workbookViewId="0">
      <selection activeCell="E52" sqref="E52"/>
    </sheetView>
  </sheetViews>
  <sheetFormatPr defaultRowHeight="15" x14ac:dyDescent="0.25"/>
  <cols>
    <col min="2" max="4" width="12.85546875" bestFit="1" customWidth="1"/>
    <col min="5" max="5" width="12.5703125" bestFit="1" customWidth="1"/>
    <col min="9" max="9" width="11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H1" t="s">
        <v>5</v>
      </c>
      <c r="I1" t="s">
        <v>6</v>
      </c>
    </row>
    <row r="2" spans="1:10" x14ac:dyDescent="0.25">
      <c r="A2">
        <v>0</v>
      </c>
      <c r="B2" s="1">
        <v>-26650</v>
      </c>
      <c r="C2" s="1">
        <v>-30800</v>
      </c>
      <c r="D2" s="1">
        <v>-25705</v>
      </c>
      <c r="E2" s="1">
        <v>-4950</v>
      </c>
      <c r="F2" s="1"/>
      <c r="G2" t="s">
        <v>1</v>
      </c>
      <c r="H2">
        <v>47</v>
      </c>
      <c r="I2" s="1">
        <f>1.85*18000/H2</f>
        <v>708.51063829787233</v>
      </c>
      <c r="J2" s="1" t="s">
        <v>7</v>
      </c>
    </row>
    <row r="3" spans="1:10" x14ac:dyDescent="0.25">
      <c r="A3">
        <v>1</v>
      </c>
      <c r="B3" s="1">
        <f>-$I$2</f>
        <v>-708.51063829787233</v>
      </c>
      <c r="C3" s="1">
        <f>-$I$3</f>
        <v>-979.41176470588232</v>
      </c>
      <c r="D3" s="1">
        <f>-$I$4</f>
        <v>-1387.5</v>
      </c>
      <c r="E3" s="1">
        <f>-$I$4-4950</f>
        <v>-6337.5</v>
      </c>
      <c r="F3" s="1"/>
      <c r="G3" t="s">
        <v>2</v>
      </c>
      <c r="H3">
        <v>34</v>
      </c>
      <c r="I3" s="1">
        <f t="shared" ref="I3:I4" si="0">1.85*18000/H3</f>
        <v>979.41176470588232</v>
      </c>
    </row>
    <row r="4" spans="1:10" x14ac:dyDescent="0.25">
      <c r="A4">
        <v>2</v>
      </c>
      <c r="B4" s="1">
        <f t="shared" ref="B4:B5" si="1">-$I$2</f>
        <v>-708.51063829787233</v>
      </c>
      <c r="C4" s="1">
        <f t="shared" ref="C4:C5" si="2">-$I$3</f>
        <v>-979.41176470588232</v>
      </c>
      <c r="D4" s="1">
        <f t="shared" ref="D4:D5" si="3">-$I$4</f>
        <v>-1387.5</v>
      </c>
      <c r="E4" s="1">
        <f t="shared" ref="E4:E19" si="4">-$I$4-4950</f>
        <v>-6337.5</v>
      </c>
      <c r="F4" s="1"/>
      <c r="G4" t="s">
        <v>3</v>
      </c>
      <c r="H4">
        <v>24</v>
      </c>
      <c r="I4" s="1">
        <f t="shared" si="0"/>
        <v>1387.5</v>
      </c>
    </row>
    <row r="5" spans="1:10" x14ac:dyDescent="0.25">
      <c r="A5">
        <v>3</v>
      </c>
      <c r="B5" s="1">
        <f t="shared" si="1"/>
        <v>-708.51063829787233</v>
      </c>
      <c r="C5" s="1">
        <f t="shared" si="2"/>
        <v>-979.41176470588232</v>
      </c>
      <c r="D5" s="1">
        <f t="shared" si="3"/>
        <v>-1387.5</v>
      </c>
      <c r="E5" s="1">
        <f t="shared" si="4"/>
        <v>-6337.5</v>
      </c>
      <c r="F5" s="1"/>
    </row>
    <row r="6" spans="1:10" x14ac:dyDescent="0.25">
      <c r="A6">
        <v>4</v>
      </c>
      <c r="B6" s="1">
        <f t="shared" ref="B6:B10" si="5">-1200-$I$2</f>
        <v>-1908.5106382978724</v>
      </c>
      <c r="C6" s="1">
        <f t="shared" ref="C6:C10" si="6">-1200-$I$3</f>
        <v>-2179.4117647058824</v>
      </c>
      <c r="D6" s="1">
        <f>-$I$4-1200</f>
        <v>-2587.5</v>
      </c>
      <c r="E6" s="1">
        <f t="shared" si="4"/>
        <v>-6337.5</v>
      </c>
      <c r="F6" s="1"/>
    </row>
    <row r="7" spans="1:10" x14ac:dyDescent="0.25">
      <c r="A7">
        <v>5</v>
      </c>
      <c r="B7" s="1">
        <f t="shared" si="5"/>
        <v>-1908.5106382978724</v>
      </c>
      <c r="C7" s="1">
        <f t="shared" si="6"/>
        <v>-2179.4117647058824</v>
      </c>
      <c r="D7" s="1">
        <f t="shared" ref="D7" si="7">-$I$4-1200</f>
        <v>-2587.5</v>
      </c>
      <c r="E7" s="1">
        <f t="shared" si="4"/>
        <v>-6337.5</v>
      </c>
      <c r="F7" s="1"/>
    </row>
    <row r="8" spans="1:10" x14ac:dyDescent="0.25">
      <c r="A8">
        <v>6</v>
      </c>
      <c r="B8" s="1">
        <f t="shared" si="5"/>
        <v>-1908.5106382978724</v>
      </c>
      <c r="C8" s="1">
        <f t="shared" si="6"/>
        <v>-2179.4117647058824</v>
      </c>
      <c r="D8" s="1">
        <f>-$I$4-1200+13900-25705</f>
        <v>-14392.5</v>
      </c>
      <c r="E8" s="1">
        <f t="shared" si="4"/>
        <v>-6337.5</v>
      </c>
      <c r="F8" s="1"/>
    </row>
    <row r="9" spans="1:10" x14ac:dyDescent="0.25">
      <c r="A9">
        <v>7</v>
      </c>
      <c r="B9" s="1">
        <f t="shared" si="5"/>
        <v>-1908.5106382978724</v>
      </c>
      <c r="C9" s="1">
        <f t="shared" si="6"/>
        <v>-2179.4117647058824</v>
      </c>
      <c r="D9" s="1">
        <f>-$I$4</f>
        <v>-1387.5</v>
      </c>
      <c r="E9" s="1">
        <f t="shared" si="4"/>
        <v>-6337.5</v>
      </c>
      <c r="F9" s="1"/>
    </row>
    <row r="10" spans="1:10" x14ac:dyDescent="0.25">
      <c r="A10">
        <v>8</v>
      </c>
      <c r="B10" s="1">
        <f t="shared" si="5"/>
        <v>-1908.5106382978724</v>
      </c>
      <c r="C10" s="1">
        <f t="shared" si="6"/>
        <v>-2179.4117647058824</v>
      </c>
      <c r="D10" s="1">
        <f t="shared" ref="D10:D11" si="8">-$I$4</f>
        <v>-1387.5</v>
      </c>
      <c r="E10" s="1">
        <f t="shared" si="4"/>
        <v>-6337.5</v>
      </c>
      <c r="F10" s="1"/>
    </row>
    <row r="11" spans="1:10" x14ac:dyDescent="0.25">
      <c r="A11">
        <v>9</v>
      </c>
      <c r="B11" s="1">
        <f>-1200-$I$2+14200-26650</f>
        <v>-14358.510638297872</v>
      </c>
      <c r="C11" s="1">
        <f>-1200-$I$3+16380-30800</f>
        <v>-16599.411764705881</v>
      </c>
      <c r="D11" s="1">
        <f t="shared" si="8"/>
        <v>-1387.5</v>
      </c>
      <c r="E11" s="1">
        <f t="shared" si="4"/>
        <v>-6337.5</v>
      </c>
      <c r="F11" s="1"/>
    </row>
    <row r="12" spans="1:10" x14ac:dyDescent="0.25">
      <c r="A12">
        <v>10</v>
      </c>
      <c r="B12" s="1">
        <f>-$I$2</f>
        <v>-708.51063829787233</v>
      </c>
      <c r="C12" s="1">
        <f>-$I$3</f>
        <v>-979.41176470588232</v>
      </c>
      <c r="D12" s="1">
        <f>-$I$4-1200</f>
        <v>-2587.5</v>
      </c>
      <c r="E12" s="1">
        <f t="shared" si="4"/>
        <v>-6337.5</v>
      </c>
      <c r="F12" s="1"/>
    </row>
    <row r="13" spans="1:10" x14ac:dyDescent="0.25">
      <c r="A13">
        <v>11</v>
      </c>
      <c r="B13" s="1">
        <f t="shared" ref="B13:B14" si="9">-$I$2</f>
        <v>-708.51063829787233</v>
      </c>
      <c r="C13" s="1">
        <f t="shared" ref="C13:C14" si="10">-$I$3</f>
        <v>-979.41176470588232</v>
      </c>
      <c r="D13" s="1">
        <f t="shared" ref="D13" si="11">-$I$4-1200</f>
        <v>-2587.5</v>
      </c>
      <c r="E13" s="1">
        <f t="shared" si="4"/>
        <v>-6337.5</v>
      </c>
      <c r="F13" s="1"/>
    </row>
    <row r="14" spans="1:10" x14ac:dyDescent="0.25">
      <c r="A14">
        <v>12</v>
      </c>
      <c r="B14" s="1">
        <f t="shared" si="9"/>
        <v>-708.51063829787233</v>
      </c>
      <c r="C14" s="1">
        <f t="shared" si="10"/>
        <v>-979.41176470588232</v>
      </c>
      <c r="D14" s="1">
        <f>-$I$4-1200+13900-25705</f>
        <v>-14392.5</v>
      </c>
      <c r="E14" s="1">
        <f t="shared" si="4"/>
        <v>-6337.5</v>
      </c>
      <c r="F14" s="1"/>
    </row>
    <row r="15" spans="1:10" x14ac:dyDescent="0.25">
      <c r="A15">
        <v>13</v>
      </c>
      <c r="B15" s="1">
        <f t="shared" ref="B15:B19" si="12">-1200-$I$2</f>
        <v>-1908.5106382978724</v>
      </c>
      <c r="C15" s="1">
        <f t="shared" ref="C15:C19" si="13">-1200-$I$3</f>
        <v>-2179.4117647058824</v>
      </c>
      <c r="D15" s="1">
        <f>-$I$4</f>
        <v>-1387.5</v>
      </c>
      <c r="E15" s="1">
        <f t="shared" si="4"/>
        <v>-6337.5</v>
      </c>
      <c r="F15" s="1"/>
    </row>
    <row r="16" spans="1:10" x14ac:dyDescent="0.25">
      <c r="A16">
        <v>14</v>
      </c>
      <c r="B16" s="1">
        <f t="shared" si="12"/>
        <v>-1908.5106382978724</v>
      </c>
      <c r="C16" s="1">
        <f t="shared" si="13"/>
        <v>-2179.4117647058824</v>
      </c>
      <c r="D16" s="1">
        <f t="shared" ref="D16:D17" si="14">-$I$4</f>
        <v>-1387.5</v>
      </c>
      <c r="E16" s="1">
        <f t="shared" si="4"/>
        <v>-6337.5</v>
      </c>
      <c r="F16" s="1"/>
    </row>
    <row r="17" spans="1:6" x14ac:dyDescent="0.25">
      <c r="A17">
        <v>15</v>
      </c>
      <c r="B17" s="1">
        <f t="shared" si="12"/>
        <v>-1908.5106382978724</v>
      </c>
      <c r="C17" s="1">
        <f t="shared" si="13"/>
        <v>-2179.4117647058824</v>
      </c>
      <c r="D17" s="1">
        <f t="shared" si="14"/>
        <v>-1387.5</v>
      </c>
      <c r="E17" s="1">
        <f t="shared" si="4"/>
        <v>-6337.5</v>
      </c>
      <c r="F17" s="1"/>
    </row>
    <row r="18" spans="1:6" x14ac:dyDescent="0.25">
      <c r="A18">
        <v>16</v>
      </c>
      <c r="B18" s="1">
        <f t="shared" si="12"/>
        <v>-1908.5106382978724</v>
      </c>
      <c r="C18" s="1">
        <f t="shared" si="13"/>
        <v>-2179.4117647058824</v>
      </c>
      <c r="D18" s="1">
        <f>-$I$4-1200</f>
        <v>-2587.5</v>
      </c>
      <c r="E18" s="1">
        <f t="shared" si="4"/>
        <v>-6337.5</v>
      </c>
      <c r="F18" s="1"/>
    </row>
    <row r="19" spans="1:6" x14ac:dyDescent="0.25">
      <c r="A19">
        <v>17</v>
      </c>
      <c r="B19" s="1">
        <f t="shared" si="12"/>
        <v>-1908.5106382978724</v>
      </c>
      <c r="C19" s="1">
        <f t="shared" si="13"/>
        <v>-2179.4117647058824</v>
      </c>
      <c r="D19" s="1">
        <f t="shared" ref="D19" si="15">-$I$4-1200</f>
        <v>-2587.5</v>
      </c>
      <c r="E19" s="1">
        <f t="shared" si="4"/>
        <v>-6337.5</v>
      </c>
      <c r="F19" s="1"/>
    </row>
    <row r="20" spans="1:6" x14ac:dyDescent="0.25">
      <c r="A20" s="3">
        <v>18</v>
      </c>
      <c r="B20" s="4">
        <f>-1200-$I$2+14200</f>
        <v>12291.489361702128</v>
      </c>
      <c r="C20" s="4">
        <f>-1200-$I$3+16380</f>
        <v>14200.588235294117</v>
      </c>
      <c r="D20" s="4">
        <f>-$I$4-1200+13900</f>
        <v>11312.5</v>
      </c>
      <c r="E20" s="4">
        <f>-$I$4</f>
        <v>-1387.5</v>
      </c>
      <c r="F20" s="1"/>
    </row>
    <row r="21" spans="1:6" x14ac:dyDescent="0.25">
      <c r="A21" t="s">
        <v>8</v>
      </c>
      <c r="B21" s="2">
        <f>NPV(0.08,B3:B20)+B2</f>
        <v>-42571.365215434897</v>
      </c>
      <c r="C21" s="2">
        <f t="shared" ref="C21:E21" si="16">NPV(0.08,C3:C20)+C2</f>
        <v>-49700.167578935172</v>
      </c>
      <c r="D21" s="2">
        <f>NPV(0.08,D3:D20)+D2</f>
        <v>-52333.969739810054</v>
      </c>
      <c r="E21" s="2">
        <f t="shared" si="16"/>
        <v>-63105.602030584923</v>
      </c>
    </row>
    <row r="24" spans="1:6" x14ac:dyDescent="0.25">
      <c r="A24" t="s">
        <v>0</v>
      </c>
      <c r="B24" t="s">
        <v>1</v>
      </c>
      <c r="C24" t="s">
        <v>2</v>
      </c>
      <c r="D24" t="s">
        <v>3</v>
      </c>
      <c r="E24" t="s">
        <v>4</v>
      </c>
    </row>
    <row r="25" spans="1:6" x14ac:dyDescent="0.25">
      <c r="A25">
        <v>0</v>
      </c>
      <c r="B25" s="1">
        <f>-26650-500</f>
        <v>-27150</v>
      </c>
      <c r="C25" s="1">
        <f>-30800-622</f>
        <v>-31422</v>
      </c>
      <c r="D25" s="1">
        <f>-25705-622</f>
        <v>-26327</v>
      </c>
      <c r="E25" s="1">
        <v>-4950</v>
      </c>
    </row>
    <row r="26" spans="1:6" x14ac:dyDescent="0.25">
      <c r="A26">
        <v>1</v>
      </c>
      <c r="B26" s="1">
        <f>-$I$2-500</f>
        <v>-1208.5106382978724</v>
      </c>
      <c r="C26" s="1">
        <f>-$I$3-622</f>
        <v>-1601.4117647058824</v>
      </c>
      <c r="D26" s="1">
        <f>-$I$4-622</f>
        <v>-2009.5</v>
      </c>
      <c r="E26" s="1">
        <f>-$I$4-4950</f>
        <v>-6337.5</v>
      </c>
    </row>
    <row r="27" spans="1:6" x14ac:dyDescent="0.25">
      <c r="A27">
        <v>2</v>
      </c>
      <c r="B27" s="1">
        <f t="shared" ref="B27:B30" si="17">-$I$2-500</f>
        <v>-1208.5106382978724</v>
      </c>
      <c r="C27" s="1">
        <f t="shared" ref="C27:C30" si="18">-$I$3-622</f>
        <v>-1601.4117647058824</v>
      </c>
      <c r="D27" s="1">
        <f t="shared" ref="D27:D30" si="19">-$I$4-622</f>
        <v>-2009.5</v>
      </c>
      <c r="E27" s="1">
        <f t="shared" ref="E27:E42" si="20">-$I$4-4950</f>
        <v>-6337.5</v>
      </c>
    </row>
    <row r="28" spans="1:6" x14ac:dyDescent="0.25">
      <c r="A28">
        <v>3</v>
      </c>
      <c r="B28" s="1">
        <f t="shared" si="17"/>
        <v>-1208.5106382978724</v>
      </c>
      <c r="C28" s="1">
        <f t="shared" si="18"/>
        <v>-1601.4117647058824</v>
      </c>
      <c r="D28" s="1">
        <f t="shared" si="19"/>
        <v>-2009.5</v>
      </c>
      <c r="E28" s="1">
        <f t="shared" si="20"/>
        <v>-6337.5</v>
      </c>
    </row>
    <row r="29" spans="1:6" x14ac:dyDescent="0.25">
      <c r="A29">
        <v>4</v>
      </c>
      <c r="B29" s="1">
        <f t="shared" si="17"/>
        <v>-1208.5106382978724</v>
      </c>
      <c r="C29" s="1">
        <f t="shared" si="18"/>
        <v>-1601.4117647058824</v>
      </c>
      <c r="D29" s="1">
        <f t="shared" si="19"/>
        <v>-2009.5</v>
      </c>
      <c r="E29" s="1">
        <f t="shared" si="20"/>
        <v>-6337.5</v>
      </c>
    </row>
    <row r="30" spans="1:6" x14ac:dyDescent="0.25">
      <c r="A30">
        <v>5</v>
      </c>
      <c r="B30" s="1">
        <f t="shared" si="17"/>
        <v>-1208.5106382978724</v>
      </c>
      <c r="C30" s="1">
        <f t="shared" si="18"/>
        <v>-1601.4117647058824</v>
      </c>
      <c r="D30" s="1">
        <f t="shared" si="19"/>
        <v>-2009.5</v>
      </c>
      <c r="E30" s="1">
        <f t="shared" si="20"/>
        <v>-6337.5</v>
      </c>
    </row>
    <row r="31" spans="1:6" x14ac:dyDescent="0.25">
      <c r="A31">
        <v>6</v>
      </c>
      <c r="B31" s="1">
        <f>-$I$2</f>
        <v>-708.51063829787233</v>
      </c>
      <c r="C31" s="1">
        <f>-$I$3</f>
        <v>-979.41176470588232</v>
      </c>
      <c r="D31" s="1">
        <f>-$I$4+13900-25705-622</f>
        <v>-13814.5</v>
      </c>
      <c r="E31" s="1">
        <f t="shared" si="20"/>
        <v>-6337.5</v>
      </c>
    </row>
    <row r="32" spans="1:6" x14ac:dyDescent="0.25">
      <c r="A32">
        <v>7</v>
      </c>
      <c r="B32" s="1">
        <f t="shared" ref="B32:B33" si="21">-1200-$I$2</f>
        <v>-1908.5106382978724</v>
      </c>
      <c r="C32" s="1">
        <f t="shared" ref="C32:C33" si="22">-1200-$I$3</f>
        <v>-2179.4117647058824</v>
      </c>
      <c r="D32" s="1">
        <f>-$I$4-622</f>
        <v>-2009.5</v>
      </c>
      <c r="E32" s="1">
        <f t="shared" si="20"/>
        <v>-6337.5</v>
      </c>
    </row>
    <row r="33" spans="1:5" x14ac:dyDescent="0.25">
      <c r="A33">
        <v>8</v>
      </c>
      <c r="B33" s="1">
        <f t="shared" si="21"/>
        <v>-1908.5106382978724</v>
      </c>
      <c r="C33" s="1">
        <f t="shared" si="22"/>
        <v>-2179.4117647058824</v>
      </c>
      <c r="D33" s="1">
        <f t="shared" ref="D33:D36" si="23">-$I$4-622</f>
        <v>-2009.5</v>
      </c>
      <c r="E33" s="1">
        <f t="shared" si="20"/>
        <v>-6337.5</v>
      </c>
    </row>
    <row r="34" spans="1:5" x14ac:dyDescent="0.25">
      <c r="A34">
        <v>9</v>
      </c>
      <c r="B34" s="1">
        <f>-1200-$I$2+14200-26650-500</f>
        <v>-14858.510638297872</v>
      </c>
      <c r="C34" s="1">
        <f>-1200-$I$3+16380-30800-622</f>
        <v>-17221.411764705881</v>
      </c>
      <c r="D34" s="1">
        <f t="shared" si="23"/>
        <v>-2009.5</v>
      </c>
      <c r="E34" s="1">
        <f t="shared" si="20"/>
        <v>-6337.5</v>
      </c>
    </row>
    <row r="35" spans="1:5" x14ac:dyDescent="0.25">
      <c r="A35">
        <v>10</v>
      </c>
      <c r="B35" s="1">
        <f>-$I$2-500</f>
        <v>-1208.5106382978724</v>
      </c>
      <c r="C35" s="1">
        <f>-$I$3-622</f>
        <v>-1601.4117647058824</v>
      </c>
      <c r="D35" s="1">
        <f t="shared" si="23"/>
        <v>-2009.5</v>
      </c>
      <c r="E35" s="1">
        <f t="shared" si="20"/>
        <v>-6337.5</v>
      </c>
    </row>
    <row r="36" spans="1:5" x14ac:dyDescent="0.25">
      <c r="A36">
        <v>11</v>
      </c>
      <c r="B36" s="1">
        <f t="shared" ref="B36:B39" si="24">-$I$2-500</f>
        <v>-1208.5106382978724</v>
      </c>
      <c r="C36" s="1">
        <f t="shared" ref="C36:C39" si="25">-$I$3-622</f>
        <v>-1601.4117647058824</v>
      </c>
      <c r="D36" s="1">
        <f t="shared" si="23"/>
        <v>-2009.5</v>
      </c>
      <c r="E36" s="1">
        <f t="shared" si="20"/>
        <v>-6337.5</v>
      </c>
    </row>
    <row r="37" spans="1:5" x14ac:dyDescent="0.25">
      <c r="A37">
        <v>12</v>
      </c>
      <c r="B37" s="1">
        <f t="shared" si="24"/>
        <v>-1208.5106382978724</v>
      </c>
      <c r="C37" s="1">
        <f t="shared" si="25"/>
        <v>-1601.4117647058824</v>
      </c>
      <c r="D37" s="1">
        <f>-$I$4+13900-25705-622</f>
        <v>-13814.5</v>
      </c>
      <c r="E37" s="1">
        <f t="shared" si="20"/>
        <v>-6337.5</v>
      </c>
    </row>
    <row r="38" spans="1:5" x14ac:dyDescent="0.25">
      <c r="A38">
        <v>13</v>
      </c>
      <c r="B38" s="1">
        <f t="shared" si="24"/>
        <v>-1208.5106382978724</v>
      </c>
      <c r="C38" s="1">
        <f t="shared" si="25"/>
        <v>-1601.4117647058824</v>
      </c>
      <c r="D38" s="1">
        <f>-$I$4-622</f>
        <v>-2009.5</v>
      </c>
      <c r="E38" s="1">
        <f t="shared" si="20"/>
        <v>-6337.5</v>
      </c>
    </row>
    <row r="39" spans="1:5" x14ac:dyDescent="0.25">
      <c r="A39">
        <v>14</v>
      </c>
      <c r="B39" s="1">
        <f t="shared" si="24"/>
        <v>-1208.5106382978724</v>
      </c>
      <c r="C39" s="1">
        <f t="shared" si="25"/>
        <v>-1601.4117647058824</v>
      </c>
      <c r="D39" s="1">
        <f t="shared" ref="D39:D42" si="26">-$I$4-622</f>
        <v>-2009.5</v>
      </c>
      <c r="E39" s="1">
        <f t="shared" si="20"/>
        <v>-6337.5</v>
      </c>
    </row>
    <row r="40" spans="1:5" x14ac:dyDescent="0.25">
      <c r="A40">
        <v>15</v>
      </c>
      <c r="B40" s="1">
        <f>-$I$2</f>
        <v>-708.51063829787233</v>
      </c>
      <c r="C40" s="1">
        <f>-$I$3</f>
        <v>-979.41176470588232</v>
      </c>
      <c r="D40" s="1">
        <f t="shared" si="26"/>
        <v>-2009.5</v>
      </c>
      <c r="E40" s="1">
        <f t="shared" si="20"/>
        <v>-6337.5</v>
      </c>
    </row>
    <row r="41" spans="1:5" x14ac:dyDescent="0.25">
      <c r="A41">
        <v>16</v>
      </c>
      <c r="B41" s="1">
        <f t="shared" ref="B41:B42" si="27">-1200-$I$2</f>
        <v>-1908.5106382978724</v>
      </c>
      <c r="C41" s="1">
        <f t="shared" ref="C41:C42" si="28">-1200-$I$3</f>
        <v>-2179.4117647058824</v>
      </c>
      <c r="D41" s="1">
        <f t="shared" si="26"/>
        <v>-2009.5</v>
      </c>
      <c r="E41" s="1">
        <f t="shared" si="20"/>
        <v>-6337.5</v>
      </c>
    </row>
    <row r="42" spans="1:5" x14ac:dyDescent="0.25">
      <c r="A42">
        <v>17</v>
      </c>
      <c r="B42" s="1">
        <f t="shared" si="27"/>
        <v>-1908.5106382978724</v>
      </c>
      <c r="C42" s="1">
        <f t="shared" si="28"/>
        <v>-2179.4117647058824</v>
      </c>
      <c r="D42" s="1">
        <f t="shared" si="26"/>
        <v>-2009.5</v>
      </c>
      <c r="E42" s="1">
        <f t="shared" si="20"/>
        <v>-6337.5</v>
      </c>
    </row>
    <row r="43" spans="1:5" x14ac:dyDescent="0.25">
      <c r="A43" s="3">
        <v>18</v>
      </c>
      <c r="B43" s="4">
        <f>-1200-$I$2+14200</f>
        <v>12291.489361702128</v>
      </c>
      <c r="C43" s="4">
        <f>-1200-$I$3+16380</f>
        <v>14200.588235294117</v>
      </c>
      <c r="D43" s="4">
        <f>-$I$4+13900</f>
        <v>12512.5</v>
      </c>
      <c r="E43" s="4">
        <f>-$I$4</f>
        <v>-1387.5</v>
      </c>
    </row>
    <row r="44" spans="1:5" x14ac:dyDescent="0.25">
      <c r="A44" t="s">
        <v>8</v>
      </c>
      <c r="B44" s="2">
        <f>NPV(0.08,B26:B43)+B25</f>
        <v>-42633.499236334043</v>
      </c>
      <c r="C44" s="2">
        <f t="shared" ref="C44" si="29">NPV(0.08,C26:C43)+C25</f>
        <v>-50676.119185144533</v>
      </c>
      <c r="D44" s="2">
        <f>NPV(0.08,D26:D43)+D25</f>
        <v>-53652.77116523726</v>
      </c>
      <c r="E44" s="2">
        <f t="shared" ref="E44" si="30">NPV(0.08,E26:E43)+E25</f>
        <v>-63105.602030584923</v>
      </c>
    </row>
    <row r="47" spans="1:5" x14ac:dyDescent="0.25">
      <c r="A47" t="s">
        <v>9</v>
      </c>
      <c r="B47" t="s">
        <v>10</v>
      </c>
      <c r="C47" s="2">
        <v>125000</v>
      </c>
    </row>
    <row r="48" spans="1:5" x14ac:dyDescent="0.25">
      <c r="B48" t="s">
        <v>12</v>
      </c>
      <c r="C48" s="2">
        <v>10000</v>
      </c>
      <c r="D48" t="s">
        <v>13</v>
      </c>
    </row>
    <row r="49" spans="2:5" x14ac:dyDescent="0.25">
      <c r="B49" t="s">
        <v>11</v>
      </c>
      <c r="C49" s="2">
        <v>25000</v>
      </c>
      <c r="D49" t="s">
        <v>14</v>
      </c>
    </row>
    <row r="51" spans="2:5" x14ac:dyDescent="0.25">
      <c r="B51" t="s">
        <v>15</v>
      </c>
      <c r="D51" s="2">
        <f>C47+PV(0.08,20,,-C48)</f>
        <v>127145.48207404057</v>
      </c>
      <c r="E51" t="s">
        <v>18</v>
      </c>
    </row>
    <row r="52" spans="2:5" x14ac:dyDescent="0.25">
      <c r="B52" t="s">
        <v>16</v>
      </c>
      <c r="D52" s="2">
        <f>(7500+PMT(0.08,10,,-C49))/0.08</f>
        <v>115321.71521783607</v>
      </c>
    </row>
    <row r="54" spans="2:5" x14ac:dyDescent="0.25">
      <c r="C54" t="s">
        <v>17</v>
      </c>
      <c r="D54" s="2">
        <f>SUM(D51:D52)</f>
        <v>242467.19729187666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Mercer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Engineering Lab. Account</dc:creator>
  <cp:lastModifiedBy>moody_l</cp:lastModifiedBy>
  <dcterms:created xsi:type="dcterms:W3CDTF">2014-03-04T14:56:10Z</dcterms:created>
  <dcterms:modified xsi:type="dcterms:W3CDTF">2015-09-28T21:02:37Z</dcterms:modified>
</cp:coreProperties>
</file>